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:\SOUTĚŽE MER\2025\SEE\72_25 Pravidelná servisní prohlídka technologie pojízdné měřící laboratoře 2025\3. Ke zveřejnění na E-ZAKu\"/>
    </mc:Choice>
  </mc:AlternateContent>
  <xr:revisionPtr revIDLastSave="0" documentId="13_ncr:1_{88335C93-BC25-4C66-AAAD-ADAA7515F3F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kapitulace stavby" sheetId="1" r:id="rId1"/>
    <sheet name="- - Pravidelná servisní p..." sheetId="2" r:id="rId2"/>
  </sheets>
  <definedNames>
    <definedName name="_xlnm._FilterDatabase" localSheetId="1" hidden="1">'- - Pravidelná servisní p...'!$C$73:$K$79</definedName>
    <definedName name="_xlnm.Print_Titles" localSheetId="1">'- - Pravidelná servisní p...'!$73:$73</definedName>
    <definedName name="_xlnm.Print_Titles" localSheetId="0">'Rekapitulace stavby'!$52:$52</definedName>
    <definedName name="_xlnm.Print_Area" localSheetId="1">'- - Pravidelná servisní p...'!$C$63:$K$79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 s="1"/>
  <c r="BI79" i="2"/>
  <c r="BH79" i="2"/>
  <c r="F34" i="2" s="1"/>
  <c r="BG79" i="2"/>
  <c r="F33" i="2" s="1"/>
  <c r="BF79" i="2"/>
  <c r="T79" i="2"/>
  <c r="R79" i="2"/>
  <c r="P79" i="2"/>
  <c r="BI78" i="2"/>
  <c r="BH78" i="2"/>
  <c r="BG78" i="2"/>
  <c r="BF78" i="2"/>
  <c r="J32" i="2" s="1"/>
  <c r="T78" i="2"/>
  <c r="R78" i="2"/>
  <c r="P78" i="2"/>
  <c r="BI77" i="2"/>
  <c r="F35" i="2" s="1"/>
  <c r="BH77" i="2"/>
  <c r="BG77" i="2"/>
  <c r="BF77" i="2"/>
  <c r="T77" i="2"/>
  <c r="R77" i="2"/>
  <c r="P77" i="2"/>
  <c r="BI76" i="2"/>
  <c r="BH76" i="2"/>
  <c r="BG76" i="2"/>
  <c r="BF76" i="2"/>
  <c r="F32" i="2" s="1"/>
  <c r="T76" i="2"/>
  <c r="R76" i="2"/>
  <c r="P76" i="2"/>
  <c r="P75" i="2"/>
  <c r="P74" i="2" s="1"/>
  <c r="AU55" i="1" s="1"/>
  <c r="AU54" i="1" s="1"/>
  <c r="J71" i="2"/>
  <c r="J70" i="2"/>
  <c r="F70" i="2"/>
  <c r="F68" i="2"/>
  <c r="E66" i="2"/>
  <c r="J51" i="2"/>
  <c r="J50" i="2"/>
  <c r="F50" i="2"/>
  <c r="F48" i="2"/>
  <c r="E46" i="2"/>
  <c r="J16" i="2"/>
  <c r="E16" i="2"/>
  <c r="F71" i="2" s="1"/>
  <c r="J15" i="2"/>
  <c r="J10" i="2"/>
  <c r="J68" i="2" s="1"/>
  <c r="L50" i="1"/>
  <c r="AM50" i="1"/>
  <c r="AM49" i="1"/>
  <c r="L49" i="1"/>
  <c r="AM47" i="1"/>
  <c r="L47" i="1"/>
  <c r="L45" i="1"/>
  <c r="L44" i="1"/>
  <c r="BK79" i="2"/>
  <c r="J79" i="2"/>
  <c r="BK77" i="2"/>
  <c r="BK76" i="2"/>
  <c r="J76" i="2"/>
  <c r="J78" i="2"/>
  <c r="BK78" i="2"/>
  <c r="AS54" i="1"/>
  <c r="J77" i="2"/>
  <c r="BK75" i="2" l="1"/>
  <c r="J75" i="2"/>
  <c r="J56" i="2"/>
  <c r="R75" i="2"/>
  <c r="R74" i="2"/>
  <c r="T75" i="2"/>
  <c r="T74" i="2" s="1"/>
  <c r="BE76" i="2"/>
  <c r="BC55" i="1"/>
  <c r="BC54" i="1" s="1"/>
  <c r="W32" i="1" s="1"/>
  <c r="J48" i="2"/>
  <c r="F51" i="2"/>
  <c r="BE79" i="2"/>
  <c r="BA55" i="1"/>
  <c r="BA54" i="1" s="1"/>
  <c r="W30" i="1" s="1"/>
  <c r="BE77" i="2"/>
  <c r="BE78" i="2"/>
  <c r="AW55" i="1"/>
  <c r="BB55" i="1"/>
  <c r="BD55" i="1"/>
  <c r="BB54" i="1"/>
  <c r="W31" i="1" s="1"/>
  <c r="BD54" i="1"/>
  <c r="W33" i="1"/>
  <c r="BK74" i="2" l="1"/>
  <c r="J74" i="2"/>
  <c r="J28" i="2"/>
  <c r="AG55" i="1" s="1"/>
  <c r="AY54" i="1"/>
  <c r="J31" i="2"/>
  <c r="AV55" i="1" s="1"/>
  <c r="AT55" i="1" s="1"/>
  <c r="AW54" i="1"/>
  <c r="AK30" i="1"/>
  <c r="AX54" i="1"/>
  <c r="F31" i="2"/>
  <c r="AZ55" i="1" s="1"/>
  <c r="AZ54" i="1" s="1"/>
  <c r="W29" i="1" s="1"/>
  <c r="AN55" i="1" l="1"/>
  <c r="AG54" i="1"/>
  <c r="AK26" i="1" s="1"/>
  <c r="J55" i="2"/>
  <c r="J37" i="2"/>
  <c r="AV54" i="1"/>
  <c r="AK29" i="1"/>
  <c r="AK35" i="1"/>
  <c r="AT54" i="1" l="1"/>
  <c r="AN54" i="1"/>
</calcChain>
</file>

<file path=xl/sharedStrings.xml><?xml version="1.0" encoding="utf-8"?>
<sst xmlns="http://schemas.openxmlformats.org/spreadsheetml/2006/main" count="286" uniqueCount="119">
  <si>
    <t>Export Komplet</t>
  </si>
  <si>
    <t>VZ</t>
  </si>
  <si>
    <t>2.0</t>
  </si>
  <si>
    <t>ZAMOK</t>
  </si>
  <si>
    <t>False</t>
  </si>
  <si>
    <t>{a9bde456-913a-4032-a759-3929d1b99a09}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</si>
  <si>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</si>
  <si>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</si>
  <si>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</si>
  <si>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</si>
  <si>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</si>
  <si>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</si>
  <si>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</si>
  <si>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</si>
  <si>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-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</si>
  <si>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</si>
  <si>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</si>
  <si>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Pravidelná servisní prohlídka technologie pojízdné měřící laboratoře 2025</t>
  </si>
  <si>
    <t>KSO:</t>
  </si>
  <si>
    <t/>
  </si>
  <si>
    <t>CC-CZ:</t>
  </si>
  <si>
    <t>Místo:</t>
  </si>
  <si>
    <t xml:space="preserve"> </t>
  </si>
  <si>
    <t>Datum:</t>
  </si>
  <si>
    <t>8. 6. 2025</t>
  </si>
  <si>
    <t>Zadavatel:</t>
  </si>
  <si>
    <t>IČ:</t>
  </si>
  <si>
    <t>70994234</t>
  </si>
  <si>
    <t>Správa železnic, s.o., Přednosta SEE</t>
  </si>
  <si>
    <t>DIČ:</t>
  </si>
  <si>
    <t>CZ70994234</t>
  </si>
  <si>
    <t>Účastník:</t>
  </si>
  <si>
    <t>Vyplň údaj</t>
  </si>
  <si>
    <t>Projektant:</t>
  </si>
  <si>
    <t>Správa železnic, s.o., Zástupce přednosty SEE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</si>
  <si>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</si>
  <si>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</si>
  <si>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</si>
  <si>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</si>
  <si>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</si>
  <si>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</si>
  <si>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</si>
  <si>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</si>
  <si>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</si>
  <si>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</si>
  <si>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</si>
  <si>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</si>
  <si>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</si>
  <si>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</si>
  <si>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</si>
  <si>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</si>
  <si>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</si>
  <si>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</si>
  <si>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</si>
  <si>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</si>
  <si>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</si>
  <si>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</si>
  <si>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</si>
  <si>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</si>
  <si>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</si>
  <si>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</si>
  <si>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</si>
  <si>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</si>
  <si>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</si>
  <si>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</si>
  <si>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</si>
  <si>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</si>
  <si>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</si>
  <si>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</si>
  <si>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</si>
  <si>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</si>
  <si>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</si>
  <si>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</si>
  <si>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</si>
  <si>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</si>
  <si>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</si>
  <si>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</si>
  <si>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</si>
  <si>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</si>
  <si>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</si>
  <si>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</si>
  <si>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</si>
  <si>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</si>
  <si>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</si>
  <si>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</si>
  <si>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</si>
  <si>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</si>
  <si>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</si>
  <si>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</si>
  <si>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</si>
  <si>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</si>
  <si>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</si>
  <si>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</si>
  <si>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</si>
  <si>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</si>
  <si>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</si>
  <si>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</si>
  <si>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</si>
  <si>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</si>
  <si>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</si>
  <si>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</si>
  <si>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</si>
  <si>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</si>
  <si>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</si>
  <si>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7499651010R</t>
  </si>
  <si>
    <t>Pravidelná roční servisní prohlídka pojízdné měřicí laboratoře Centrix 2.0, oprava a výměna běžně opotřebavaných dílů</t>
  </si>
  <si>
    <t>kus</t>
  </si>
  <si>
    <t>512</t>
  </si>
  <si>
    <t>-1303344534</t>
  </si>
  <si>
    <t>7499252015R</t>
  </si>
  <si>
    <t>Pravidelná revize pojízdné měřicí laboratoře Centrix 2.0</t>
  </si>
  <si>
    <t>2143756853</t>
  </si>
  <si>
    <t>3</t>
  </si>
  <si>
    <t>7496231025R</t>
  </si>
  <si>
    <t>Oprava měřicích přístrojů rázovací a propalovací zdroj EZ-Thump V2 4kV, tester uzemnění DET24, tester izolačního stavu MIT430/2</t>
  </si>
  <si>
    <t>988634808</t>
  </si>
  <si>
    <t>7596204010R</t>
  </si>
  <si>
    <t>Kalibrace měřicích přístrojů VN zdroj 25kV, reflektometr TDR2050 a tester kvality elektrické energie ENA8000</t>
  </si>
  <si>
    <t>753835070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</si>
</sst>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16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8" xfId="0" applyFont="1" applyFill="1" applyBorder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6" fillId="0" borderId="12" xfId="0" applyNumberFormat="1" applyFont="1" applyBorder="1"/>
    <xf numFmtId="166" fontId="26" fillId="0" borderId="13" xfId="0" applyNumberFormat="1" applyFont="1" applyBorder="1"/>
    <xf numFmtId="4" fontId="27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7" fontId="17" fillId="0" borderId="22" xfId="0" applyNumberFormat="1" applyFont="1" applyBorder="1" applyAlignment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2" borderId="19" xfId="0" applyFont="1" applyFill="1" applyBorder="1" applyAlignment="1" applyProtection="1">
      <alignment horizontal="left" vertical="center"/>
      <protection locked="0"/>
    </xf>
    <xf numFmtId="0" fontId="18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32" t="s">
        <v>14</v>
      </c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R5" s="15"/>
      <c r="BE5" s="129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34" t="s">
        <v>17</v>
      </c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R6" s="15"/>
      <c r="BE6" s="130"/>
      <c r="BS6" s="12" t="s">
        <v>6</v>
      </c>
    </row>
    <row r="7" spans="1:74" ht="12" customHeight="1">
      <c r="B7" s="15"/>
      <c r="D7" s="22" t="s">
        <v>18</v>
      </c>
      <c r="K7" s="20" t="s">
        <v>19</v>
      </c>
      <c r="AK7" s="22" t="s">
        <v>20</v>
      </c>
      <c r="AN7" s="20" t="s">
        <v>19</v>
      </c>
      <c r="AR7" s="15"/>
      <c r="BE7" s="130"/>
      <c r="BS7" s="12" t="s">
        <v>6</v>
      </c>
    </row>
    <row r="8" spans="1:74" ht="12" customHeight="1">
      <c r="B8" s="15"/>
      <c r="D8" s="22" t="s">
        <v>21</v>
      </c>
      <c r="K8" s="20" t="s">
        <v>22</v>
      </c>
      <c r="AK8" s="22" t="s">
        <v>23</v>
      </c>
      <c r="AN8" s="23" t="s">
        <v>24</v>
      </c>
      <c r="AR8" s="15"/>
      <c r="BE8" s="130"/>
      <c r="BS8" s="12" t="s">
        <v>6</v>
      </c>
    </row>
    <row r="9" spans="1:74" ht="14.45" customHeight="1">
      <c r="B9" s="15"/>
      <c r="AR9" s="15"/>
      <c r="BE9" s="130"/>
      <c r="BS9" s="12" t="s">
        <v>6</v>
      </c>
    </row>
    <row r="10" spans="1:74" ht="12" customHeight="1">
      <c r="B10" s="15"/>
      <c r="D10" s="22" t="s">
        <v>25</v>
      </c>
      <c r="AK10" s="22" t="s">
        <v>26</v>
      </c>
      <c r="AN10" s="20" t="s">
        <v>27</v>
      </c>
      <c r="AR10" s="15"/>
      <c r="BE10" s="130"/>
      <c r="BS10" s="12" t="s">
        <v>6</v>
      </c>
    </row>
    <row r="11" spans="1:74" ht="18.399999999999999" customHeight="1">
      <c r="B11" s="15"/>
      <c r="E11" s="20" t="s">
        <v>28</v>
      </c>
      <c r="AK11" s="22" t="s">
        <v>29</v>
      </c>
      <c r="AN11" s="20" t="s">
        <v>30</v>
      </c>
      <c r="AR11" s="15"/>
      <c r="BE11" s="130"/>
      <c r="BS11" s="12" t="s">
        <v>6</v>
      </c>
    </row>
    <row r="12" spans="1:74" ht="6.95" customHeight="1">
      <c r="B12" s="15"/>
      <c r="AR12" s="15"/>
      <c r="BE12" s="130"/>
      <c r="BS12" s="12" t="s">
        <v>6</v>
      </c>
    </row>
    <row r="13" spans="1:74" ht="12" customHeight="1">
      <c r="B13" s="15"/>
      <c r="D13" s="22" t="s">
        <v>31</v>
      </c>
      <c r="AK13" s="22" t="s">
        <v>26</v>
      </c>
      <c r="AN13" s="24" t="s">
        <v>32</v>
      </c>
      <c r="AR13" s="15"/>
      <c r="BE13" s="130"/>
      <c r="BS13" s="12" t="s">
        <v>6</v>
      </c>
    </row>
    <row r="14" spans="1:74">
      <c r="B14" s="15"/>
      <c r="E14" s="135" t="s">
        <v>32</v>
      </c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22" t="s">
        <v>29</v>
      </c>
      <c r="AN14" s="24" t="s">
        <v>32</v>
      </c>
      <c r="AR14" s="15"/>
      <c r="BE14" s="130"/>
      <c r="BS14" s="12" t="s">
        <v>6</v>
      </c>
    </row>
    <row r="15" spans="1:74" ht="6.95" customHeight="1">
      <c r="B15" s="15"/>
      <c r="AR15" s="15"/>
      <c r="BE15" s="130"/>
      <c r="BS15" s="12" t="s">
        <v>4</v>
      </c>
    </row>
    <row r="16" spans="1:74" ht="12" customHeight="1">
      <c r="B16" s="15"/>
      <c r="D16" s="22" t="s">
        <v>33</v>
      </c>
      <c r="AK16" s="22" t="s">
        <v>26</v>
      </c>
      <c r="AN16" s="20" t="s">
        <v>27</v>
      </c>
      <c r="AR16" s="15"/>
      <c r="BE16" s="130"/>
      <c r="BS16" s="12" t="s">
        <v>4</v>
      </c>
    </row>
    <row r="17" spans="2:71" ht="18.399999999999999" customHeight="1">
      <c r="B17" s="15"/>
      <c r="E17" s="20" t="s">
        <v>34</v>
      </c>
      <c r="AK17" s="22" t="s">
        <v>29</v>
      </c>
      <c r="AN17" s="20" t="s">
        <v>30</v>
      </c>
      <c r="AR17" s="15"/>
      <c r="BE17" s="130"/>
      <c r="BS17" s="12" t="s">
        <v>35</v>
      </c>
    </row>
    <row r="18" spans="2:71" ht="6.95" customHeight="1">
      <c r="B18" s="15"/>
      <c r="AR18" s="15"/>
      <c r="BE18" s="130"/>
      <c r="BS18" s="12" t="s">
        <v>6</v>
      </c>
    </row>
    <row r="19" spans="2:71" ht="12" customHeight="1">
      <c r="B19" s="15"/>
      <c r="D19" s="22" t="s">
        <v>36</v>
      </c>
      <c r="AK19" s="22" t="s">
        <v>26</v>
      </c>
      <c r="AN19" s="20" t="s">
        <v>27</v>
      </c>
      <c r="AR19" s="15"/>
      <c r="BE19" s="130"/>
      <c r="BS19" s="12" t="s">
        <v>6</v>
      </c>
    </row>
    <row r="20" spans="2:71" ht="18.399999999999999" customHeight="1">
      <c r="B20" s="15"/>
      <c r="E20" s="20" t="s">
        <v>34</v>
      </c>
      <c r="AK20" s="22" t="s">
        <v>29</v>
      </c>
      <c r="AN20" s="20" t="s">
        <v>30</v>
      </c>
      <c r="AR20" s="15"/>
      <c r="BE20" s="130"/>
      <c r="BS20" s="12" t="s">
        <v>4</v>
      </c>
    </row>
    <row r="21" spans="2:71" ht="6.95" customHeight="1">
      <c r="B21" s="15"/>
      <c r="AR21" s="15"/>
      <c r="BE21" s="130"/>
    </row>
    <row r="22" spans="2:71" ht="12" customHeight="1">
      <c r="B22" s="15"/>
      <c r="D22" s="22" t="s">
        <v>37</v>
      </c>
      <c r="AR22" s="15"/>
      <c r="BE22" s="130"/>
    </row>
    <row r="23" spans="2:71" ht="16.5" customHeight="1">
      <c r="B23" s="15"/>
      <c r="E23" s="137" t="s">
        <v>22</v>
      </c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R23" s="15"/>
      <c r="BE23" s="130"/>
    </row>
    <row r="24" spans="2:71" ht="6.95" customHeight="1">
      <c r="B24" s="15"/>
      <c r="AR24" s="15"/>
      <c r="BE24" s="130"/>
    </row>
    <row r="25" spans="2:71" ht="6.95" customHeight="1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30"/>
    </row>
    <row r="26" spans="2:71" s="1" customFormat="1" ht="25.9" customHeight="1">
      <c r="B26" s="27"/>
      <c r="D26" s="28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38">
        <f>ROUND(AG54,2)</f>
        <v>0</v>
      </c>
      <c r="AL26" s="139"/>
      <c r="AM26" s="139"/>
      <c r="AN26" s="139"/>
      <c r="AO26" s="139"/>
      <c r="AR26" s="27"/>
      <c r="BE26" s="130"/>
    </row>
    <row r="27" spans="2:71" s="1" customFormat="1" ht="6.95" customHeight="1">
      <c r="B27" s="27"/>
      <c r="AR27" s="27"/>
      <c r="BE27" s="130"/>
    </row>
    <row r="28" spans="2:71" s="1" customFormat="1">
      <c r="B28" s="27"/>
      <c r="L28" s="140" t="s">
        <v>39</v>
      </c>
      <c r="M28" s="140"/>
      <c r="N28" s="140"/>
      <c r="O28" s="140"/>
      <c r="P28" s="140"/>
      <c r="W28" s="140" t="s">
        <v>40</v>
      </c>
      <c r="X28" s="140"/>
      <c r="Y28" s="140"/>
      <c r="Z28" s="140"/>
      <c r="AA28" s="140"/>
      <c r="AB28" s="140"/>
      <c r="AC28" s="140"/>
      <c r="AD28" s="140"/>
      <c r="AE28" s="140"/>
      <c r="AK28" s="140" t="s">
        <v>41</v>
      </c>
      <c r="AL28" s="140"/>
      <c r="AM28" s="140"/>
      <c r="AN28" s="140"/>
      <c r="AO28" s="140"/>
      <c r="AR28" s="27"/>
      <c r="BE28" s="130"/>
    </row>
    <row r="29" spans="2:71" s="2" customFormat="1" ht="14.45" customHeight="1">
      <c r="B29" s="31"/>
      <c r="D29" s="22" t="s">
        <v>42</v>
      </c>
      <c r="F29" s="22" t="s">
        <v>43</v>
      </c>
      <c r="L29" s="143">
        <v>0.21</v>
      </c>
      <c r="M29" s="142"/>
      <c r="N29" s="142"/>
      <c r="O29" s="142"/>
      <c r="P29" s="142"/>
      <c r="W29" s="141">
        <f>ROUND(AZ54, 2)</f>
        <v>0</v>
      </c>
      <c r="X29" s="142"/>
      <c r="Y29" s="142"/>
      <c r="Z29" s="142"/>
      <c r="AA29" s="142"/>
      <c r="AB29" s="142"/>
      <c r="AC29" s="142"/>
      <c r="AD29" s="142"/>
      <c r="AE29" s="142"/>
      <c r="AK29" s="141">
        <f>ROUND(AV54, 2)</f>
        <v>0</v>
      </c>
      <c r="AL29" s="142"/>
      <c r="AM29" s="142"/>
      <c r="AN29" s="142"/>
      <c r="AO29" s="142"/>
      <c r="AR29" s="31"/>
      <c r="BE29" s="131"/>
    </row>
    <row r="30" spans="2:71" s="2" customFormat="1" ht="14.45" customHeight="1">
      <c r="B30" s="31"/>
      <c r="F30" s="22" t="s">
        <v>44</v>
      </c>
      <c r="L30" s="143">
        <v>0.12</v>
      </c>
      <c r="M30" s="142"/>
      <c r="N30" s="142"/>
      <c r="O30" s="142"/>
      <c r="P30" s="142"/>
      <c r="W30" s="141">
        <f>ROUND(BA54, 2)</f>
        <v>0</v>
      </c>
      <c r="X30" s="142"/>
      <c r="Y30" s="142"/>
      <c r="Z30" s="142"/>
      <c r="AA30" s="142"/>
      <c r="AB30" s="142"/>
      <c r="AC30" s="142"/>
      <c r="AD30" s="142"/>
      <c r="AE30" s="142"/>
      <c r="AK30" s="141">
        <f>ROUND(AW54, 2)</f>
        <v>0</v>
      </c>
      <c r="AL30" s="142"/>
      <c r="AM30" s="142"/>
      <c r="AN30" s="142"/>
      <c r="AO30" s="142"/>
      <c r="AR30" s="31"/>
      <c r="BE30" s="131"/>
    </row>
    <row r="31" spans="2:71" s="2" customFormat="1" ht="14.45" hidden="1" customHeight="1">
      <c r="B31" s="31"/>
      <c r="F31" s="22" t="s">
        <v>45</v>
      </c>
      <c r="L31" s="143">
        <v>0.21</v>
      </c>
      <c r="M31" s="142"/>
      <c r="N31" s="142"/>
      <c r="O31" s="142"/>
      <c r="P31" s="142"/>
      <c r="W31" s="141">
        <f>ROUND(BB54, 2)</f>
        <v>0</v>
      </c>
      <c r="X31" s="142"/>
      <c r="Y31" s="142"/>
      <c r="Z31" s="142"/>
      <c r="AA31" s="142"/>
      <c r="AB31" s="142"/>
      <c r="AC31" s="142"/>
      <c r="AD31" s="142"/>
      <c r="AE31" s="142"/>
      <c r="AK31" s="141">
        <v>0</v>
      </c>
      <c r="AL31" s="142"/>
      <c r="AM31" s="142"/>
      <c r="AN31" s="142"/>
      <c r="AO31" s="142"/>
      <c r="AR31" s="31"/>
      <c r="BE31" s="131"/>
    </row>
    <row r="32" spans="2:71" s="2" customFormat="1" ht="14.45" hidden="1" customHeight="1">
      <c r="B32" s="31"/>
      <c r="F32" s="22" t="s">
        <v>46</v>
      </c>
      <c r="L32" s="143">
        <v>0.12</v>
      </c>
      <c r="M32" s="142"/>
      <c r="N32" s="142"/>
      <c r="O32" s="142"/>
      <c r="P32" s="142"/>
      <c r="W32" s="141">
        <f>ROUND(BC54, 2)</f>
        <v>0</v>
      </c>
      <c r="X32" s="142"/>
      <c r="Y32" s="142"/>
      <c r="Z32" s="142"/>
      <c r="AA32" s="142"/>
      <c r="AB32" s="142"/>
      <c r="AC32" s="142"/>
      <c r="AD32" s="142"/>
      <c r="AE32" s="142"/>
      <c r="AK32" s="141">
        <v>0</v>
      </c>
      <c r="AL32" s="142"/>
      <c r="AM32" s="142"/>
      <c r="AN32" s="142"/>
      <c r="AO32" s="142"/>
      <c r="AR32" s="31"/>
      <c r="BE32" s="131"/>
    </row>
    <row r="33" spans="2:44" s="2" customFormat="1" ht="14.45" hidden="1" customHeight="1">
      <c r="B33" s="31"/>
      <c r="F33" s="22" t="s">
        <v>47</v>
      </c>
      <c r="L33" s="143">
        <v>0</v>
      </c>
      <c r="M33" s="142"/>
      <c r="N33" s="142"/>
      <c r="O33" s="142"/>
      <c r="P33" s="142"/>
      <c r="W33" s="141">
        <f>ROUND(BD54, 2)</f>
        <v>0</v>
      </c>
      <c r="X33" s="142"/>
      <c r="Y33" s="142"/>
      <c r="Z33" s="142"/>
      <c r="AA33" s="142"/>
      <c r="AB33" s="142"/>
      <c r="AC33" s="142"/>
      <c r="AD33" s="142"/>
      <c r="AE33" s="142"/>
      <c r="AK33" s="141">
        <v>0</v>
      </c>
      <c r="AL33" s="142"/>
      <c r="AM33" s="142"/>
      <c r="AN33" s="142"/>
      <c r="AO33" s="142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49</v>
      </c>
      <c r="U35" s="34"/>
      <c r="V35" s="34"/>
      <c r="W35" s="34"/>
      <c r="X35" s="144" t="s">
        <v>50</v>
      </c>
      <c r="Y35" s="145"/>
      <c r="Z35" s="145"/>
      <c r="AA35" s="145"/>
      <c r="AB35" s="145"/>
      <c r="AC35" s="34"/>
      <c r="AD35" s="34"/>
      <c r="AE35" s="34"/>
      <c r="AF35" s="34"/>
      <c r="AG35" s="34"/>
      <c r="AH35" s="34"/>
      <c r="AI35" s="34"/>
      <c r="AJ35" s="34"/>
      <c r="AK35" s="146">
        <f>SUM(AK26:AK33)</f>
        <v>0</v>
      </c>
      <c r="AL35" s="145"/>
      <c r="AM35" s="145"/>
      <c r="AN35" s="145"/>
      <c r="AO35" s="147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27"/>
    </row>
    <row r="41" spans="2:44" s="1" customFormat="1" ht="6.95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7"/>
    </row>
    <row r="42" spans="2:44" s="1" customFormat="1" ht="24.95" customHeight="1">
      <c r="B42" s="27"/>
      <c r="C42" s="16" t="s">
        <v>51</v>
      </c>
      <c r="AR42" s="27"/>
    </row>
    <row r="43" spans="2:44" s="1" customFormat="1" ht="6.95" customHeight="1">
      <c r="B43" s="27"/>
      <c r="AR43" s="27"/>
    </row>
    <row r="44" spans="2:44" s="3" customFormat="1" ht="12" customHeight="1">
      <c r="B44" s="40"/>
      <c r="C44" s="22" t="s">
        <v>13</v>
      </c>
      <c r="L44" s="3" t="str">
        <f>K5</f>
        <v>-</v>
      </c>
      <c r="AR44" s="40"/>
    </row>
    <row r="45" spans="2:44" s="4" customFormat="1" ht="36.950000000000003" customHeight="1">
      <c r="B45" s="41"/>
      <c r="C45" s="42" t="s">
        <v>16</v>
      </c>
      <c r="L45" s="148" t="str">
        <f>K6</f>
        <v>Pravidelná servisní prohlídka technologie pojízdné měřící laboratoře 2025</v>
      </c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49"/>
      <c r="AK45" s="149"/>
      <c r="AL45" s="149"/>
      <c r="AM45" s="149"/>
      <c r="AN45" s="149"/>
      <c r="AO45" s="149"/>
      <c r="AR45" s="41"/>
    </row>
    <row r="46" spans="2:44" s="1" customFormat="1" ht="6.95" customHeight="1">
      <c r="B46" s="27"/>
      <c r="AR46" s="27"/>
    </row>
    <row r="47" spans="2:44" s="1" customFormat="1" ht="12" customHeight="1">
      <c r="B47" s="27"/>
      <c r="C47" s="22" t="s">
        <v>21</v>
      </c>
      <c r="L47" s="43" t="str">
        <f>IF(K8="","",K8)</f>
        <v xml:space="preserve"> </v>
      </c>
      <c r="AI47" s="22" t="s">
        <v>23</v>
      </c>
      <c r="AM47" s="150" t="str">
        <f>IF(AN8= "","",AN8)</f>
        <v>8. 6. 2025</v>
      </c>
      <c r="AN47" s="150"/>
      <c r="AR47" s="27"/>
    </row>
    <row r="48" spans="2:44" s="1" customFormat="1" ht="6.95" customHeight="1">
      <c r="B48" s="27"/>
      <c r="AR48" s="27"/>
    </row>
    <row r="49" spans="1:90" s="1" customFormat="1" ht="25.7" customHeight="1">
      <c r="B49" s="27"/>
      <c r="C49" s="22" t="s">
        <v>25</v>
      </c>
      <c r="L49" s="3" t="str">
        <f>IF(E11= "","",E11)</f>
        <v>Správa železnic, s.o., Přednosta SEE</v>
      </c>
      <c r="AI49" s="22" t="s">
        <v>33</v>
      </c>
      <c r="AM49" s="151" t="str">
        <f>IF(E17="","",E17)</f>
        <v>Správa železnic, s.o., Zástupce přednosty SEE</v>
      </c>
      <c r="AN49" s="152"/>
      <c r="AO49" s="152"/>
      <c r="AP49" s="152"/>
      <c r="AR49" s="27"/>
      <c r="AS49" s="153" t="s">
        <v>52</v>
      </c>
      <c r="AT49" s="154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0" s="1" customFormat="1" ht="25.7" customHeight="1">
      <c r="B50" s="27"/>
      <c r="C50" s="22" t="s">
        <v>31</v>
      </c>
      <c r="L50" s="3" t="str">
        <f>IF(E14= "Vyplň údaj","",E14)</f>
        <v/>
      </c>
      <c r="AI50" s="22" t="s">
        <v>36</v>
      </c>
      <c r="AM50" s="151" t="str">
        <f>IF(E20="","",E20)</f>
        <v>Správa železnic, s.o., Zástupce přednosty SEE</v>
      </c>
      <c r="AN50" s="152"/>
      <c r="AO50" s="152"/>
      <c r="AP50" s="152"/>
      <c r="AR50" s="27"/>
      <c r="AS50" s="155"/>
      <c r="AT50" s="156"/>
      <c r="BD50" s="48"/>
    </row>
    <row r="51" spans="1:90" s="1" customFormat="1" ht="10.9" customHeight="1">
      <c r="B51" s="27"/>
      <c r="AR51" s="27"/>
      <c r="AS51" s="155"/>
      <c r="AT51" s="156"/>
      <c r="BD51" s="48"/>
    </row>
    <row r="52" spans="1:90" s="1" customFormat="1" ht="29.25" customHeight="1">
      <c r="B52" s="27"/>
      <c r="C52" s="157" t="s">
        <v>53</v>
      </c>
      <c r="D52" s="158"/>
      <c r="E52" s="158"/>
      <c r="F52" s="158"/>
      <c r="G52" s="158"/>
      <c r="H52" s="49"/>
      <c r="I52" s="159" t="s">
        <v>54</v>
      </c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60" t="s">
        <v>55</v>
      </c>
      <c r="AH52" s="158"/>
      <c r="AI52" s="158"/>
      <c r="AJ52" s="158"/>
      <c r="AK52" s="158"/>
      <c r="AL52" s="158"/>
      <c r="AM52" s="158"/>
      <c r="AN52" s="159" t="s">
        <v>56</v>
      </c>
      <c r="AO52" s="158"/>
      <c r="AP52" s="158"/>
      <c r="AQ52" s="50" t="s">
        <v>57</v>
      </c>
      <c r="AR52" s="27"/>
      <c r="AS52" s="51" t="s">
        <v>58</v>
      </c>
      <c r="AT52" s="52" t="s">
        <v>59</v>
      </c>
      <c r="AU52" s="52" t="s">
        <v>60</v>
      </c>
      <c r="AV52" s="52" t="s">
        <v>61</v>
      </c>
      <c r="AW52" s="52" t="s">
        <v>62</v>
      </c>
      <c r="AX52" s="52" t="s">
        <v>63</v>
      </c>
      <c r="AY52" s="52" t="s">
        <v>64</v>
      </c>
      <c r="AZ52" s="52" t="s">
        <v>65</v>
      </c>
      <c r="BA52" s="52" t="s">
        <v>66</v>
      </c>
      <c r="BB52" s="52" t="s">
        <v>67</v>
      </c>
      <c r="BC52" s="52" t="s">
        <v>68</v>
      </c>
      <c r="BD52" s="53" t="s">
        <v>69</v>
      </c>
    </row>
    <row r="53" spans="1:90" s="1" customFormat="1" ht="10.9" customHeight="1">
      <c r="B53" s="27"/>
      <c r="AR53" s="27"/>
      <c r="AS53" s="5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0" s="5" customFormat="1" ht="32.450000000000003" customHeight="1">
      <c r="B54" s="55"/>
      <c r="C54" s="56" t="s">
        <v>70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164">
        <f>ROUND(AG55,2)</f>
        <v>0</v>
      </c>
      <c r="AH54" s="164"/>
      <c r="AI54" s="164"/>
      <c r="AJ54" s="164"/>
      <c r="AK54" s="164"/>
      <c r="AL54" s="164"/>
      <c r="AM54" s="164"/>
      <c r="AN54" s="165">
        <f>SUM(AG54,AT54)</f>
        <v>0</v>
      </c>
      <c r="AO54" s="165"/>
      <c r="AP54" s="165"/>
      <c r="AQ54" s="59" t="s">
        <v>19</v>
      </c>
      <c r="AR54" s="55"/>
      <c r="AS54" s="60">
        <f>ROUND(AS55,2)</f>
        <v>0</v>
      </c>
      <c r="AT54" s="61">
        <f>ROUND(SUM(AV54:AW54),2)</f>
        <v>0</v>
      </c>
      <c r="AU54" s="62">
        <f>ROUND(AU55,5)</f>
        <v>0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ROUND(AZ55,2)</f>
        <v>0</v>
      </c>
      <c r="BA54" s="61">
        <f>ROUND(BA55,2)</f>
        <v>0</v>
      </c>
      <c r="BB54" s="61">
        <f>ROUND(BB55,2)</f>
        <v>0</v>
      </c>
      <c r="BC54" s="61">
        <f>ROUND(BC55,2)</f>
        <v>0</v>
      </c>
      <c r="BD54" s="63">
        <f>ROUND(BD55,2)</f>
        <v>0</v>
      </c>
      <c r="BS54" s="64" t="s">
        <v>71</v>
      </c>
      <c r="BT54" s="64" t="s">
        <v>72</v>
      </c>
      <c r="BV54" s="64" t="s">
        <v>73</v>
      </c>
      <c r="BW54" s="64" t="s">
        <v>5</v>
      </c>
      <c r="BX54" s="64" t="s">
        <v>74</v>
      </c>
      <c r="CL54" s="64" t="s">
        <v>19</v>
      </c>
    </row>
    <row r="55" spans="1:90" s="6" customFormat="1" ht="24.75" customHeight="1">
      <c r="A55" s="65" t="s">
        <v>75</v>
      </c>
      <c r="B55" s="66"/>
      <c r="C55" s="67"/>
      <c r="D55" s="163" t="s">
        <v>14</v>
      </c>
      <c r="E55" s="163"/>
      <c r="F55" s="163"/>
      <c r="G55" s="163"/>
      <c r="H55" s="163"/>
      <c r="I55" s="68"/>
      <c r="J55" s="163" t="s">
        <v>17</v>
      </c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1">
        <f>'- - Pravidelná servisní p...'!J28</f>
        <v>0</v>
      </c>
      <c r="AH55" s="162"/>
      <c r="AI55" s="162"/>
      <c r="AJ55" s="162"/>
      <c r="AK55" s="162"/>
      <c r="AL55" s="162"/>
      <c r="AM55" s="162"/>
      <c r="AN55" s="161">
        <f>SUM(AG55,AT55)</f>
        <v>0</v>
      </c>
      <c r="AO55" s="162"/>
      <c r="AP55" s="162"/>
      <c r="AQ55" s="69" t="s">
        <v>76</v>
      </c>
      <c r="AR55" s="66"/>
      <c r="AS55" s="70">
        <v>0</v>
      </c>
      <c r="AT55" s="71">
        <f>ROUND(SUM(AV55:AW55),2)</f>
        <v>0</v>
      </c>
      <c r="AU55" s="72">
        <f>'- - Pravidelná servisní p...'!P74</f>
        <v>0</v>
      </c>
      <c r="AV55" s="71">
        <f>'- - Pravidelná servisní p...'!J31</f>
        <v>0</v>
      </c>
      <c r="AW55" s="71">
        <f>'- - Pravidelná servisní p...'!J32</f>
        <v>0</v>
      </c>
      <c r="AX55" s="71">
        <f>'- - Pravidelná servisní p...'!J33</f>
        <v>0</v>
      </c>
      <c r="AY55" s="71">
        <f>'- - Pravidelná servisní p...'!J34</f>
        <v>0</v>
      </c>
      <c r="AZ55" s="71">
        <f>'- - Pravidelná servisní p...'!F31</f>
        <v>0</v>
      </c>
      <c r="BA55" s="71">
        <f>'- - Pravidelná servisní p...'!F32</f>
        <v>0</v>
      </c>
      <c r="BB55" s="71">
        <f>'- - Pravidelná servisní p...'!F33</f>
        <v>0</v>
      </c>
      <c r="BC55" s="71">
        <f>'- - Pravidelná servisní p...'!F34</f>
        <v>0</v>
      </c>
      <c r="BD55" s="73">
        <f>'- - Pravidelná servisní p...'!F35</f>
        <v>0</v>
      </c>
      <c r="BT55" s="74" t="s">
        <v>77</v>
      </c>
      <c r="BU55" s="74" t="s">
        <v>78</v>
      </c>
      <c r="BV55" s="74" t="s">
        <v>73</v>
      </c>
      <c r="BW55" s="74" t="s">
        <v>5</v>
      </c>
      <c r="BX55" s="74" t="s">
        <v>74</v>
      </c>
      <c r="CL55" s="74" t="s">
        <v>19</v>
      </c>
    </row>
    <row r="56" spans="1:90" s="1" customFormat="1" ht="30" customHeight="1">
      <c r="B56" s="27"/>
      <c r="AR56" s="27"/>
    </row>
    <row r="57" spans="1:90" s="1" customFormat="1" ht="6.95" customHeight="1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27"/>
    </row>
  </sheetData>
  <sheetProtection algorithmName="SHA-512" hashValue="+hcDodJKtAz0H9VrLeQ6pJAzH2NRizQV/Rd48lW6Rcv4lo1M+wNyDrgtdMlktasaBCnym0RnC+WlLBYq/i9qZg==" saltValue="hDl8RNFvI8dQzwYLITWyZWuHpx2ENda60dYNufd3sRjgdMdxiTOExnoIHkDLoJSpIYrJw34HEU5anQTKN1w24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- - Pravidelná servisní p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0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AT2" s="12" t="s">
        <v>5</v>
      </c>
    </row>
    <row r="3" spans="2:46" ht="6.95" hidden="1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79</v>
      </c>
    </row>
    <row r="4" spans="2:46" ht="24.95" hidden="1" customHeight="1">
      <c r="B4" s="15"/>
      <c r="D4" s="16" t="s">
        <v>80</v>
      </c>
      <c r="L4" s="15"/>
      <c r="M4" s="75" t="s">
        <v>10</v>
      </c>
      <c r="AT4" s="12" t="s">
        <v>4</v>
      </c>
    </row>
    <row r="5" spans="2:46" ht="6.95" hidden="1" customHeight="1">
      <c r="B5" s="15"/>
      <c r="L5" s="15"/>
    </row>
    <row r="6" spans="2:46" s="1" customFormat="1" ht="12" hidden="1" customHeight="1">
      <c r="B6" s="27"/>
      <c r="D6" s="22" t="s">
        <v>16</v>
      </c>
      <c r="L6" s="27"/>
    </row>
    <row r="7" spans="2:46" s="1" customFormat="1" ht="16.5" hidden="1" customHeight="1">
      <c r="B7" s="27"/>
      <c r="E7" s="148" t="s">
        <v>17</v>
      </c>
      <c r="F7" s="166"/>
      <c r="G7" s="166"/>
      <c r="H7" s="166"/>
      <c r="L7" s="27"/>
    </row>
    <row r="8" spans="2:46" s="1" customFormat="1" ht="11.25" hidden="1">
      <c r="B8" s="27"/>
      <c r="L8" s="27"/>
    </row>
    <row r="9" spans="2:46" s="1" customFormat="1" ht="12" hidden="1" customHeight="1">
      <c r="B9" s="27"/>
      <c r="D9" s="22" t="s">
        <v>18</v>
      </c>
      <c r="F9" s="20" t="s">
        <v>19</v>
      </c>
      <c r="I9" s="22" t="s">
        <v>20</v>
      </c>
      <c r="J9" s="20" t="s">
        <v>19</v>
      </c>
      <c r="L9" s="27"/>
    </row>
    <row r="10" spans="2:46" s="1" customFormat="1" ht="12" hidden="1" customHeight="1">
      <c r="B10" s="27"/>
      <c r="D10" s="22" t="s">
        <v>21</v>
      </c>
      <c r="F10" s="20" t="s">
        <v>22</v>
      </c>
      <c r="I10" s="22" t="s">
        <v>23</v>
      </c>
      <c r="J10" s="44" t="str">
        <f>'Rekapitulace stavby'!AN8</f>
        <v>8. 6. 2025</v>
      </c>
      <c r="L10" s="27"/>
    </row>
    <row r="11" spans="2:46" s="1" customFormat="1" ht="10.9" hidden="1" customHeight="1">
      <c r="B11" s="27"/>
      <c r="L11" s="27"/>
    </row>
    <row r="12" spans="2:46" s="1" customFormat="1" ht="12" hidden="1" customHeight="1">
      <c r="B12" s="27"/>
      <c r="D12" s="22" t="s">
        <v>25</v>
      </c>
      <c r="I12" s="22" t="s">
        <v>26</v>
      </c>
      <c r="J12" s="20" t="s">
        <v>27</v>
      </c>
      <c r="L12" s="27"/>
    </row>
    <row r="13" spans="2:46" s="1" customFormat="1" ht="18" hidden="1" customHeight="1">
      <c r="B13" s="27"/>
      <c r="E13" s="20" t="s">
        <v>28</v>
      </c>
      <c r="I13" s="22" t="s">
        <v>29</v>
      </c>
      <c r="J13" s="20" t="s">
        <v>30</v>
      </c>
      <c r="L13" s="27"/>
    </row>
    <row r="14" spans="2:46" s="1" customFormat="1" ht="6.95" hidden="1" customHeight="1">
      <c r="B14" s="27"/>
      <c r="L14" s="27"/>
    </row>
    <row r="15" spans="2:46" s="1" customFormat="1" ht="12" hidden="1" customHeight="1">
      <c r="B15" s="27"/>
      <c r="D15" s="22" t="s">
        <v>31</v>
      </c>
      <c r="I15" s="22" t="s">
        <v>26</v>
      </c>
      <c r="J15" s="23" t="str">
        <f>'Rekapitulace stavby'!AN13</f>
        <v>Vyplň údaj</v>
      </c>
      <c r="L15" s="27"/>
    </row>
    <row r="16" spans="2:46" s="1" customFormat="1" ht="18" hidden="1" customHeight="1">
      <c r="B16" s="27"/>
      <c r="E16" s="167" t="str">
        <f>'Rekapitulace stavby'!E14</f>
        <v>Vyplň údaj</v>
      </c>
      <c r="F16" s="132"/>
      <c r="G16" s="132"/>
      <c r="H16" s="132"/>
      <c r="I16" s="22" t="s">
        <v>29</v>
      </c>
      <c r="J16" s="23" t="str">
        <f>'Rekapitulace stavby'!AN14</f>
        <v>Vyplň údaj</v>
      </c>
      <c r="L16" s="27"/>
    </row>
    <row r="17" spans="2:12" s="1" customFormat="1" ht="6.95" hidden="1" customHeight="1">
      <c r="B17" s="27"/>
      <c r="L17" s="27"/>
    </row>
    <row r="18" spans="2:12" s="1" customFormat="1" ht="12" hidden="1" customHeight="1">
      <c r="B18" s="27"/>
      <c r="D18" s="22" t="s">
        <v>33</v>
      </c>
      <c r="I18" s="22" t="s">
        <v>26</v>
      </c>
      <c r="J18" s="20" t="s">
        <v>27</v>
      </c>
      <c r="L18" s="27"/>
    </row>
    <row r="19" spans="2:12" s="1" customFormat="1" ht="18" hidden="1" customHeight="1">
      <c r="B19" s="27"/>
      <c r="E19" s="20" t="s">
        <v>34</v>
      </c>
      <c r="I19" s="22" t="s">
        <v>29</v>
      </c>
      <c r="J19" s="20" t="s">
        <v>30</v>
      </c>
      <c r="L19" s="27"/>
    </row>
    <row r="20" spans="2:12" s="1" customFormat="1" ht="6.95" hidden="1" customHeight="1">
      <c r="B20" s="27"/>
      <c r="L20" s="27"/>
    </row>
    <row r="21" spans="2:12" s="1" customFormat="1" ht="12" hidden="1" customHeight="1">
      <c r="B21" s="27"/>
      <c r="D21" s="22" t="s">
        <v>36</v>
      </c>
      <c r="I21" s="22" t="s">
        <v>26</v>
      </c>
      <c r="J21" s="20" t="s">
        <v>27</v>
      </c>
      <c r="L21" s="27"/>
    </row>
    <row r="22" spans="2:12" s="1" customFormat="1" ht="18" hidden="1" customHeight="1">
      <c r="B22" s="27"/>
      <c r="E22" s="20" t="s">
        <v>34</v>
      </c>
      <c r="I22" s="22" t="s">
        <v>29</v>
      </c>
      <c r="J22" s="20" t="s">
        <v>30</v>
      </c>
      <c r="L22" s="27"/>
    </row>
    <row r="23" spans="2:12" s="1" customFormat="1" ht="6.95" hidden="1" customHeight="1">
      <c r="B23" s="27"/>
      <c r="L23" s="27"/>
    </row>
    <row r="24" spans="2:12" s="1" customFormat="1" ht="12" hidden="1" customHeight="1">
      <c r="B24" s="27"/>
      <c r="D24" s="22" t="s">
        <v>37</v>
      </c>
      <c r="L24" s="27"/>
    </row>
    <row r="25" spans="2:12" s="7" customFormat="1" ht="16.5" hidden="1" customHeight="1">
      <c r="B25" s="76"/>
      <c r="E25" s="137" t="s">
        <v>22</v>
      </c>
      <c r="F25" s="137"/>
      <c r="G25" s="137"/>
      <c r="H25" s="137"/>
      <c r="L25" s="76"/>
    </row>
    <row r="26" spans="2:12" s="1" customFormat="1" ht="6.95" hidden="1" customHeight="1">
      <c r="B26" s="27"/>
      <c r="L26" s="27"/>
    </row>
    <row r="27" spans="2:12" s="1" customFormat="1" ht="6.95" hidden="1" customHeight="1">
      <c r="B27" s="27"/>
      <c r="D27" s="45"/>
      <c r="E27" s="45"/>
      <c r="F27" s="45"/>
      <c r="G27" s="45"/>
      <c r="H27" s="45"/>
      <c r="I27" s="45"/>
      <c r="J27" s="45"/>
      <c r="K27" s="45"/>
      <c r="L27" s="27"/>
    </row>
    <row r="28" spans="2:12" s="1" customFormat="1" ht="25.35" hidden="1" customHeight="1">
      <c r="B28" s="27"/>
      <c r="D28" s="77" t="s">
        <v>38</v>
      </c>
      <c r="J28" s="58">
        <f>ROUND(J74, 2)</f>
        <v>0</v>
      </c>
      <c r="L28" s="27"/>
    </row>
    <row r="29" spans="2:12" s="1" customFormat="1" ht="6.95" hidden="1" customHeight="1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14.45" hidden="1" customHeight="1">
      <c r="B30" s="27"/>
      <c r="F30" s="30" t="s">
        <v>40</v>
      </c>
      <c r="I30" s="30" t="s">
        <v>39</v>
      </c>
      <c r="J30" s="30" t="s">
        <v>41</v>
      </c>
      <c r="L30" s="27"/>
    </row>
    <row r="31" spans="2:12" s="1" customFormat="1" ht="14.45" hidden="1" customHeight="1">
      <c r="B31" s="27"/>
      <c r="D31" s="47" t="s">
        <v>42</v>
      </c>
      <c r="E31" s="22" t="s">
        <v>43</v>
      </c>
      <c r="F31" s="78">
        <f>ROUND((SUM(BE74:BE79)),  2)</f>
        <v>0</v>
      </c>
      <c r="I31" s="79">
        <v>0.21</v>
      </c>
      <c r="J31" s="78">
        <f>ROUND(((SUM(BE74:BE79))*I31),  2)</f>
        <v>0</v>
      </c>
      <c r="L31" s="27"/>
    </row>
    <row r="32" spans="2:12" s="1" customFormat="1" ht="14.45" hidden="1" customHeight="1">
      <c r="B32" s="27"/>
      <c r="E32" s="22" t="s">
        <v>44</v>
      </c>
      <c r="F32" s="78">
        <f>ROUND((SUM(BF74:BF79)),  2)</f>
        <v>0</v>
      </c>
      <c r="I32" s="79">
        <v>0.12</v>
      </c>
      <c r="J32" s="78">
        <f>ROUND(((SUM(BF74:BF79))*I32),  2)</f>
        <v>0</v>
      </c>
      <c r="L32" s="27"/>
    </row>
    <row r="33" spans="2:12" s="1" customFormat="1" ht="14.45" hidden="1" customHeight="1">
      <c r="B33" s="27"/>
      <c r="E33" s="22" t="s">
        <v>45</v>
      </c>
      <c r="F33" s="78">
        <f>ROUND((SUM(BG74:BG79)),  2)</f>
        <v>0</v>
      </c>
      <c r="I33" s="79">
        <v>0.21</v>
      </c>
      <c r="J33" s="78">
        <f>0</f>
        <v>0</v>
      </c>
      <c r="L33" s="27"/>
    </row>
    <row r="34" spans="2:12" s="1" customFormat="1" ht="14.45" hidden="1" customHeight="1">
      <c r="B34" s="27"/>
      <c r="E34" s="22" t="s">
        <v>46</v>
      </c>
      <c r="F34" s="78">
        <f>ROUND((SUM(BH74:BH79)),  2)</f>
        <v>0</v>
      </c>
      <c r="I34" s="79">
        <v>0.12</v>
      </c>
      <c r="J34" s="78">
        <f>0</f>
        <v>0</v>
      </c>
      <c r="L34" s="27"/>
    </row>
    <row r="35" spans="2:12" s="1" customFormat="1" ht="14.45" hidden="1" customHeight="1">
      <c r="B35" s="27"/>
      <c r="E35" s="22" t="s">
        <v>47</v>
      </c>
      <c r="F35" s="78">
        <f>ROUND((SUM(BI74:BI79)),  2)</f>
        <v>0</v>
      </c>
      <c r="I35" s="79">
        <v>0</v>
      </c>
      <c r="J35" s="78">
        <f>0</f>
        <v>0</v>
      </c>
      <c r="L35" s="27"/>
    </row>
    <row r="36" spans="2:12" s="1" customFormat="1" ht="6.95" hidden="1" customHeight="1">
      <c r="B36" s="27"/>
      <c r="L36" s="27"/>
    </row>
    <row r="37" spans="2:12" s="1" customFormat="1" ht="25.35" hidden="1" customHeight="1">
      <c r="B37" s="27"/>
      <c r="C37" s="80"/>
      <c r="D37" s="81" t="s">
        <v>48</v>
      </c>
      <c r="E37" s="49"/>
      <c r="F37" s="49"/>
      <c r="G37" s="82" t="s">
        <v>49</v>
      </c>
      <c r="H37" s="83" t="s">
        <v>50</v>
      </c>
      <c r="I37" s="49"/>
      <c r="J37" s="84">
        <f>SUM(J28:J35)</f>
        <v>0</v>
      </c>
      <c r="K37" s="85"/>
      <c r="L37" s="27"/>
    </row>
    <row r="38" spans="2:12" s="1" customFormat="1" ht="14.45" hidden="1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27"/>
    </row>
    <row r="39" spans="2:12" ht="11.25" hidden="1"/>
    <row r="40" spans="2:12" ht="11.25" hidden="1"/>
    <row r="41" spans="2:12" ht="11.25" hidden="1"/>
    <row r="42" spans="2:12" s="1" customFormat="1" ht="6.95" hidden="1" customHeight="1"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27"/>
    </row>
    <row r="43" spans="2:12" s="1" customFormat="1" ht="24.95" hidden="1" customHeight="1">
      <c r="B43" s="27"/>
      <c r="C43" s="16" t="s">
        <v>81</v>
      </c>
      <c r="L43" s="27"/>
    </row>
    <row r="44" spans="2:12" s="1" customFormat="1" ht="6.95" hidden="1" customHeight="1">
      <c r="B44" s="27"/>
      <c r="L44" s="27"/>
    </row>
    <row r="45" spans="2:12" s="1" customFormat="1" ht="12" hidden="1" customHeight="1">
      <c r="B45" s="27"/>
      <c r="C45" s="22" t="s">
        <v>16</v>
      </c>
      <c r="L45" s="27"/>
    </row>
    <row r="46" spans="2:12" s="1" customFormat="1" ht="16.5" hidden="1" customHeight="1">
      <c r="B46" s="27"/>
      <c r="E46" s="148" t="str">
        <f>E7</f>
        <v>Pravidelná servisní prohlídka technologie pojízdné měřící laboratoře 2025</v>
      </c>
      <c r="F46" s="166"/>
      <c r="G46" s="166"/>
      <c r="H46" s="166"/>
      <c r="L46" s="27"/>
    </row>
    <row r="47" spans="2:12" s="1" customFormat="1" ht="6.95" hidden="1" customHeight="1">
      <c r="B47" s="27"/>
      <c r="L47" s="27"/>
    </row>
    <row r="48" spans="2:12" s="1" customFormat="1" ht="12" hidden="1" customHeight="1">
      <c r="B48" s="27"/>
      <c r="C48" s="22" t="s">
        <v>21</v>
      </c>
      <c r="F48" s="20" t="str">
        <f>F10</f>
        <v xml:space="preserve"> </v>
      </c>
      <c r="I48" s="22" t="s">
        <v>23</v>
      </c>
      <c r="J48" s="44" t="str">
        <f>IF(J10="","",J10)</f>
        <v>8. 6. 2025</v>
      </c>
      <c r="L48" s="27"/>
    </row>
    <row r="49" spans="2:47" s="1" customFormat="1" ht="6.95" hidden="1" customHeight="1">
      <c r="B49" s="27"/>
      <c r="L49" s="27"/>
    </row>
    <row r="50" spans="2:47" s="1" customFormat="1" ht="40.15" hidden="1" customHeight="1">
      <c r="B50" s="27"/>
      <c r="C50" s="22" t="s">
        <v>25</v>
      </c>
      <c r="F50" s="20" t="str">
        <f>E13</f>
        <v>Správa železnic, s.o., Přednosta SEE</v>
      </c>
      <c r="I50" s="22" t="s">
        <v>33</v>
      </c>
      <c r="J50" s="25" t="str">
        <f>E19</f>
        <v>Správa železnic, s.o., Zástupce přednosty SEE</v>
      </c>
      <c r="L50" s="27"/>
    </row>
    <row r="51" spans="2:47" s="1" customFormat="1" ht="40.15" hidden="1" customHeight="1">
      <c r="B51" s="27"/>
      <c r="C51" s="22" t="s">
        <v>31</v>
      </c>
      <c r="F51" s="20" t="str">
        <f>IF(E16="","",E16)</f>
        <v>Vyplň údaj</v>
      </c>
      <c r="I51" s="22" t="s">
        <v>36</v>
      </c>
      <c r="J51" s="25" t="str">
        <f>E22</f>
        <v>Správa železnic, s.o., Zástupce přednosty SEE</v>
      </c>
      <c r="L51" s="27"/>
    </row>
    <row r="52" spans="2:47" s="1" customFormat="1" ht="10.35" hidden="1" customHeight="1">
      <c r="B52" s="27"/>
      <c r="L52" s="27"/>
    </row>
    <row r="53" spans="2:47" s="1" customFormat="1" ht="29.25" hidden="1" customHeight="1">
      <c r="B53" s="27"/>
      <c r="C53" s="86" t="s">
        <v>82</v>
      </c>
      <c r="D53" s="80"/>
      <c r="E53" s="80"/>
      <c r="F53" s="80"/>
      <c r="G53" s="80"/>
      <c r="H53" s="80"/>
      <c r="I53" s="80"/>
      <c r="J53" s="87" t="s">
        <v>83</v>
      </c>
      <c r="K53" s="80"/>
      <c r="L53" s="27"/>
    </row>
    <row r="54" spans="2:47" s="1" customFormat="1" ht="10.35" hidden="1" customHeight="1">
      <c r="B54" s="27"/>
      <c r="L54" s="27"/>
    </row>
    <row r="55" spans="2:47" s="1" customFormat="1" ht="22.9" hidden="1" customHeight="1">
      <c r="B55" s="27"/>
      <c r="C55" s="88" t="s">
        <v>70</v>
      </c>
      <c r="J55" s="58">
        <f>J74</f>
        <v>0</v>
      </c>
      <c r="L55" s="27"/>
      <c r="AU55" s="12" t="s">
        <v>84</v>
      </c>
    </row>
    <row r="56" spans="2:47" s="8" customFormat="1" ht="24.95" hidden="1" customHeight="1">
      <c r="B56" s="89"/>
      <c r="D56" s="90" t="s">
        <v>85</v>
      </c>
      <c r="E56" s="91"/>
      <c r="F56" s="91"/>
      <c r="G56" s="91"/>
      <c r="H56" s="91"/>
      <c r="I56" s="91"/>
      <c r="J56" s="92">
        <f>J75</f>
        <v>0</v>
      </c>
      <c r="L56" s="89"/>
    </row>
    <row r="57" spans="2:47" s="1" customFormat="1" ht="21.75" hidden="1" customHeight="1">
      <c r="B57" s="27"/>
      <c r="L57" s="27"/>
    </row>
    <row r="58" spans="2:47" s="1" customFormat="1" ht="6.95" hidden="1" customHeight="1"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27"/>
    </row>
    <row r="59" spans="2:47" ht="11.25" hidden="1"/>
    <row r="60" spans="2:47" ht="11.25" hidden="1"/>
    <row r="61" spans="2:47" ht="11.25" hidden="1"/>
    <row r="62" spans="2:47" s="1" customFormat="1" ht="6.95" customHeight="1"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27"/>
    </row>
    <row r="63" spans="2:47" s="1" customFormat="1" ht="24.95" customHeight="1">
      <c r="B63" s="27"/>
      <c r="C63" s="16" t="s">
        <v>86</v>
      </c>
      <c r="L63" s="27"/>
    </row>
    <row r="64" spans="2:47" s="1" customFormat="1" ht="6.95" customHeight="1">
      <c r="B64" s="27"/>
      <c r="L64" s="27"/>
    </row>
    <row r="65" spans="2:65" s="1" customFormat="1" ht="12" customHeight="1">
      <c r="B65" s="27"/>
      <c r="C65" s="22" t="s">
        <v>16</v>
      </c>
      <c r="L65" s="27"/>
    </row>
    <row r="66" spans="2:65" s="1" customFormat="1" ht="16.5" customHeight="1">
      <c r="B66" s="27"/>
      <c r="E66" s="148" t="str">
        <f>E7</f>
        <v>Pravidelná servisní prohlídka technologie pojízdné měřící laboratoře 2025</v>
      </c>
      <c r="F66" s="166"/>
      <c r="G66" s="166"/>
      <c r="H66" s="166"/>
      <c r="L66" s="27"/>
    </row>
    <row r="67" spans="2:65" s="1" customFormat="1" ht="6.95" customHeight="1">
      <c r="B67" s="27"/>
      <c r="L67" s="27"/>
    </row>
    <row r="68" spans="2:65" s="1" customFormat="1" ht="12" customHeight="1">
      <c r="B68" s="27"/>
      <c r="C68" s="22" t="s">
        <v>21</v>
      </c>
      <c r="F68" s="20" t="str">
        <f>F10</f>
        <v xml:space="preserve"> </v>
      </c>
      <c r="I68" s="22" t="s">
        <v>23</v>
      </c>
      <c r="J68" s="44" t="str">
        <f>IF(J10="","",J10)</f>
        <v>8. 6. 2025</v>
      </c>
      <c r="L68" s="27"/>
    </row>
    <row r="69" spans="2:65" s="1" customFormat="1" ht="6.95" customHeight="1">
      <c r="B69" s="27"/>
      <c r="L69" s="27"/>
    </row>
    <row r="70" spans="2:65" s="1" customFormat="1" ht="40.15" customHeight="1">
      <c r="B70" s="27"/>
      <c r="C70" s="22" t="s">
        <v>25</v>
      </c>
      <c r="F70" s="20" t="str">
        <f>E13</f>
        <v>Správa železnic, s.o., Přednosta SEE</v>
      </c>
      <c r="I70" s="22" t="s">
        <v>33</v>
      </c>
      <c r="J70" s="25" t="str">
        <f>E19</f>
        <v>Správa železnic, s.o., Zástupce přednosty SEE</v>
      </c>
      <c r="L70" s="27"/>
    </row>
    <row r="71" spans="2:65" s="1" customFormat="1" ht="40.15" customHeight="1">
      <c r="B71" s="27"/>
      <c r="C71" s="22" t="s">
        <v>31</v>
      </c>
      <c r="F71" s="20" t="str">
        <f>IF(E16="","",E16)</f>
        <v>Vyplň údaj</v>
      </c>
      <c r="I71" s="22" t="s">
        <v>36</v>
      </c>
      <c r="J71" s="25" t="str">
        <f>E22</f>
        <v>Správa železnic, s.o., Zástupce přednosty SEE</v>
      </c>
      <c r="L71" s="27"/>
    </row>
    <row r="72" spans="2:65" s="1" customFormat="1" ht="10.35" customHeight="1">
      <c r="B72" s="27"/>
      <c r="L72" s="27"/>
    </row>
    <row r="73" spans="2:65" s="9" customFormat="1" ht="29.25" customHeight="1">
      <c r="B73" s="93"/>
      <c r="C73" s="94" t="s">
        <v>87</v>
      </c>
      <c r="D73" s="95" t="s">
        <v>57</v>
      </c>
      <c r="E73" s="95" t="s">
        <v>53</v>
      </c>
      <c r="F73" s="95" t="s">
        <v>54</v>
      </c>
      <c r="G73" s="95" t="s">
        <v>88</v>
      </c>
      <c r="H73" s="95" t="s">
        <v>89</v>
      </c>
      <c r="I73" s="95" t="s">
        <v>90</v>
      </c>
      <c r="J73" s="95" t="s">
        <v>83</v>
      </c>
      <c r="K73" s="96" t="s">
        <v>91</v>
      </c>
      <c r="L73" s="93"/>
      <c r="M73" s="51" t="s">
        <v>19</v>
      </c>
      <c r="N73" s="52" t="s">
        <v>42</v>
      </c>
      <c r="O73" s="52" t="s">
        <v>92</v>
      </c>
      <c r="P73" s="52" t="s">
        <v>93</v>
      </c>
      <c r="Q73" s="52" t="s">
        <v>94</v>
      </c>
      <c r="R73" s="52" t="s">
        <v>95</v>
      </c>
      <c r="S73" s="52" t="s">
        <v>96</v>
      </c>
      <c r="T73" s="53" t="s">
        <v>97</v>
      </c>
    </row>
    <row r="74" spans="2:65" s="1" customFormat="1" ht="22.9" customHeight="1">
      <c r="B74" s="27"/>
      <c r="C74" s="56" t="s">
        <v>98</v>
      </c>
      <c r="J74" s="97">
        <f>BK74</f>
        <v>0</v>
      </c>
      <c r="L74" s="27"/>
      <c r="M74" s="54"/>
      <c r="N74" s="45"/>
      <c r="O74" s="45"/>
      <c r="P74" s="98">
        <f>P75</f>
        <v>0</v>
      </c>
      <c r="Q74" s="45"/>
      <c r="R74" s="98">
        <f>R75</f>
        <v>0</v>
      </c>
      <c r="S74" s="45"/>
      <c r="T74" s="99">
        <f>T75</f>
        <v>0</v>
      </c>
      <c r="AT74" s="12" t="s">
        <v>71</v>
      </c>
      <c r="AU74" s="12" t="s">
        <v>84</v>
      </c>
      <c r="BK74" s="100">
        <f>BK75</f>
        <v>0</v>
      </c>
    </row>
    <row r="75" spans="2:65" s="10" customFormat="1" ht="25.9" customHeight="1">
      <c r="B75" s="101"/>
      <c r="D75" s="102" t="s">
        <v>71</v>
      </c>
      <c r="E75" s="103" t="s">
        <v>99</v>
      </c>
      <c r="F75" s="103" t="s">
        <v>100</v>
      </c>
      <c r="I75" s="104"/>
      <c r="J75" s="105">
        <f>BK75</f>
        <v>0</v>
      </c>
      <c r="L75" s="101"/>
      <c r="M75" s="106"/>
      <c r="P75" s="107">
        <f>SUM(P76:P79)</f>
        <v>0</v>
      </c>
      <c r="R75" s="107">
        <f>SUM(R76:R79)</f>
        <v>0</v>
      </c>
      <c r="T75" s="108">
        <f>SUM(T76:T79)</f>
        <v>0</v>
      </c>
      <c r="AR75" s="102" t="s">
        <v>101</v>
      </c>
      <c r="AT75" s="109" t="s">
        <v>71</v>
      </c>
      <c r="AU75" s="109" t="s">
        <v>72</v>
      </c>
      <c r="AY75" s="102" t="s">
        <v>102</v>
      </c>
      <c r="BK75" s="110">
        <f>SUM(BK76:BK79)</f>
        <v>0</v>
      </c>
    </row>
    <row r="76" spans="2:65" s="1" customFormat="1" ht="24.2" customHeight="1">
      <c r="B76" s="27"/>
      <c r="C76" s="111" t="s">
        <v>77</v>
      </c>
      <c r="D76" s="111" t="s">
        <v>103</v>
      </c>
      <c r="E76" s="112" t="s">
        <v>104</v>
      </c>
      <c r="F76" s="113" t="s">
        <v>105</v>
      </c>
      <c r="G76" s="114" t="s">
        <v>106</v>
      </c>
      <c r="H76" s="115">
        <v>1</v>
      </c>
      <c r="I76" s="116"/>
      <c r="J76" s="117">
        <f>ROUND(I76*H76,2)</f>
        <v>0</v>
      </c>
      <c r="K76" s="113" t="s">
        <v>19</v>
      </c>
      <c r="L76" s="27"/>
      <c r="M76" s="118" t="s">
        <v>19</v>
      </c>
      <c r="N76" s="119" t="s">
        <v>43</v>
      </c>
      <c r="P76" s="120">
        <f>O76*H76</f>
        <v>0</v>
      </c>
      <c r="Q76" s="120">
        <v>0</v>
      </c>
      <c r="R76" s="120">
        <f>Q76*H76</f>
        <v>0</v>
      </c>
      <c r="S76" s="120">
        <v>0</v>
      </c>
      <c r="T76" s="121">
        <f>S76*H76</f>
        <v>0</v>
      </c>
      <c r="AR76" s="122" t="s">
        <v>107</v>
      </c>
      <c r="AT76" s="122" t="s">
        <v>103</v>
      </c>
      <c r="AU76" s="122" t="s">
        <v>77</v>
      </c>
      <c r="AY76" s="12" t="s">
        <v>102</v>
      </c>
      <c r="BE76" s="123">
        <f>IF(N76="základní",J76,0)</f>
        <v>0</v>
      </c>
      <c r="BF76" s="123">
        <f>IF(N76="snížená",J76,0)</f>
        <v>0</v>
      </c>
      <c r="BG76" s="123">
        <f>IF(N76="zákl. přenesená",J76,0)</f>
        <v>0</v>
      </c>
      <c r="BH76" s="123">
        <f>IF(N76="sníž. přenesená",J76,0)</f>
        <v>0</v>
      </c>
      <c r="BI76" s="123">
        <f>IF(N76="nulová",J76,0)</f>
        <v>0</v>
      </c>
      <c r="BJ76" s="12" t="s">
        <v>77</v>
      </c>
      <c r="BK76" s="123">
        <f>ROUND(I76*H76,2)</f>
        <v>0</v>
      </c>
      <c r="BL76" s="12" t="s">
        <v>107</v>
      </c>
      <c r="BM76" s="122" t="s">
        <v>108</v>
      </c>
    </row>
    <row r="77" spans="2:65" s="1" customFormat="1" ht="16.5" customHeight="1">
      <c r="B77" s="27"/>
      <c r="C77" s="111" t="s">
        <v>79</v>
      </c>
      <c r="D77" s="111" t="s">
        <v>103</v>
      </c>
      <c r="E77" s="112" t="s">
        <v>109</v>
      </c>
      <c r="F77" s="113" t="s">
        <v>110</v>
      </c>
      <c r="G77" s="114" t="s">
        <v>106</v>
      </c>
      <c r="H77" s="115">
        <v>1</v>
      </c>
      <c r="I77" s="116"/>
      <c r="J77" s="117">
        <f>ROUND(I77*H77,2)</f>
        <v>0</v>
      </c>
      <c r="K77" s="113" t="s">
        <v>19</v>
      </c>
      <c r="L77" s="27"/>
      <c r="M77" s="118" t="s">
        <v>19</v>
      </c>
      <c r="N77" s="119" t="s">
        <v>43</v>
      </c>
      <c r="P77" s="120">
        <f>O77*H77</f>
        <v>0</v>
      </c>
      <c r="Q77" s="120">
        <v>0</v>
      </c>
      <c r="R77" s="120">
        <f>Q77*H77</f>
        <v>0</v>
      </c>
      <c r="S77" s="120">
        <v>0</v>
      </c>
      <c r="T77" s="121">
        <f>S77*H77</f>
        <v>0</v>
      </c>
      <c r="AR77" s="122" t="s">
        <v>107</v>
      </c>
      <c r="AT77" s="122" t="s">
        <v>103</v>
      </c>
      <c r="AU77" s="122" t="s">
        <v>77</v>
      </c>
      <c r="AY77" s="12" t="s">
        <v>102</v>
      </c>
      <c r="BE77" s="123">
        <f>IF(N77="základní",J77,0)</f>
        <v>0</v>
      </c>
      <c r="BF77" s="123">
        <f>IF(N77="snížená",J77,0)</f>
        <v>0</v>
      </c>
      <c r="BG77" s="123">
        <f>IF(N77="zákl. přenesená",J77,0)</f>
        <v>0</v>
      </c>
      <c r="BH77" s="123">
        <f>IF(N77="sníž. přenesená",J77,0)</f>
        <v>0</v>
      </c>
      <c r="BI77" s="123">
        <f>IF(N77="nulová",J77,0)</f>
        <v>0</v>
      </c>
      <c r="BJ77" s="12" t="s">
        <v>77</v>
      </c>
      <c r="BK77" s="123">
        <f>ROUND(I77*H77,2)</f>
        <v>0</v>
      </c>
      <c r="BL77" s="12" t="s">
        <v>107</v>
      </c>
      <c r="BM77" s="122" t="s">
        <v>111</v>
      </c>
    </row>
    <row r="78" spans="2:65" s="1" customFormat="1" ht="24.2" customHeight="1">
      <c r="B78" s="27"/>
      <c r="C78" s="111" t="s">
        <v>112</v>
      </c>
      <c r="D78" s="111" t="s">
        <v>103</v>
      </c>
      <c r="E78" s="112" t="s">
        <v>113</v>
      </c>
      <c r="F78" s="113" t="s">
        <v>114</v>
      </c>
      <c r="G78" s="114" t="s">
        <v>106</v>
      </c>
      <c r="H78" s="115">
        <v>1</v>
      </c>
      <c r="I78" s="116"/>
      <c r="J78" s="117">
        <f>ROUND(I78*H78,2)</f>
        <v>0</v>
      </c>
      <c r="K78" s="113" t="s">
        <v>19</v>
      </c>
      <c r="L78" s="27"/>
      <c r="M78" s="118" t="s">
        <v>19</v>
      </c>
      <c r="N78" s="119" t="s">
        <v>43</v>
      </c>
      <c r="P78" s="120">
        <f>O78*H78</f>
        <v>0</v>
      </c>
      <c r="Q78" s="120">
        <v>0</v>
      </c>
      <c r="R78" s="120">
        <f>Q78*H78</f>
        <v>0</v>
      </c>
      <c r="S78" s="120">
        <v>0</v>
      </c>
      <c r="T78" s="121">
        <f>S78*H78</f>
        <v>0</v>
      </c>
      <c r="AR78" s="122" t="s">
        <v>107</v>
      </c>
      <c r="AT78" s="122" t="s">
        <v>103</v>
      </c>
      <c r="AU78" s="122" t="s">
        <v>77</v>
      </c>
      <c r="AY78" s="12" t="s">
        <v>102</v>
      </c>
      <c r="BE78" s="123">
        <f>IF(N78="základní",J78,0)</f>
        <v>0</v>
      </c>
      <c r="BF78" s="123">
        <f>IF(N78="snížená",J78,0)</f>
        <v>0</v>
      </c>
      <c r="BG78" s="123">
        <f>IF(N78="zákl. přenesená",J78,0)</f>
        <v>0</v>
      </c>
      <c r="BH78" s="123">
        <f>IF(N78="sníž. přenesená",J78,0)</f>
        <v>0</v>
      </c>
      <c r="BI78" s="123">
        <f>IF(N78="nulová",J78,0)</f>
        <v>0</v>
      </c>
      <c r="BJ78" s="12" t="s">
        <v>77</v>
      </c>
      <c r="BK78" s="123">
        <f>ROUND(I78*H78,2)</f>
        <v>0</v>
      </c>
      <c r="BL78" s="12" t="s">
        <v>107</v>
      </c>
      <c r="BM78" s="122" t="s">
        <v>115</v>
      </c>
    </row>
    <row r="79" spans="2:65" s="1" customFormat="1" ht="21.75" customHeight="1">
      <c r="B79" s="27"/>
      <c r="C79" s="111" t="s">
        <v>101</v>
      </c>
      <c r="D79" s="111" t="s">
        <v>103</v>
      </c>
      <c r="E79" s="112" t="s">
        <v>116</v>
      </c>
      <c r="F79" s="113" t="s">
        <v>117</v>
      </c>
      <c r="G79" s="114" t="s">
        <v>106</v>
      </c>
      <c r="H79" s="115">
        <v>1</v>
      </c>
      <c r="I79" s="116"/>
      <c r="J79" s="117">
        <f>ROUND(I79*H79,2)</f>
        <v>0</v>
      </c>
      <c r="K79" s="113" t="s">
        <v>19</v>
      </c>
      <c r="L79" s="27"/>
      <c r="M79" s="124" t="s">
        <v>19</v>
      </c>
      <c r="N79" s="125" t="s">
        <v>43</v>
      </c>
      <c r="O79" s="126"/>
      <c r="P79" s="127">
        <f>O79*H79</f>
        <v>0</v>
      </c>
      <c r="Q79" s="127">
        <v>0</v>
      </c>
      <c r="R79" s="127">
        <f>Q79*H79</f>
        <v>0</v>
      </c>
      <c r="S79" s="127">
        <v>0</v>
      </c>
      <c r="T79" s="128">
        <f>S79*H79</f>
        <v>0</v>
      </c>
      <c r="AR79" s="122" t="s">
        <v>107</v>
      </c>
      <c r="AT79" s="122" t="s">
        <v>103</v>
      </c>
      <c r="AU79" s="122" t="s">
        <v>77</v>
      </c>
      <c r="AY79" s="12" t="s">
        <v>102</v>
      </c>
      <c r="BE79" s="123">
        <f>IF(N79="základní",J79,0)</f>
        <v>0</v>
      </c>
      <c r="BF79" s="123">
        <f>IF(N79="snížená",J79,0)</f>
        <v>0</v>
      </c>
      <c r="BG79" s="123">
        <f>IF(N79="zákl. přenesená",J79,0)</f>
        <v>0</v>
      </c>
      <c r="BH79" s="123">
        <f>IF(N79="sníž. přenesená",J79,0)</f>
        <v>0</v>
      </c>
      <c r="BI79" s="123">
        <f>IF(N79="nulová",J79,0)</f>
        <v>0</v>
      </c>
      <c r="BJ79" s="12" t="s">
        <v>77</v>
      </c>
      <c r="BK79" s="123">
        <f>ROUND(I79*H79,2)</f>
        <v>0</v>
      </c>
      <c r="BL79" s="12" t="s">
        <v>107</v>
      </c>
      <c r="BM79" s="122" t="s">
        <v>118</v>
      </c>
    </row>
    <row r="80" spans="2:65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27"/>
    </row>
  </sheetData>
  <sheetProtection algorithmName="SHA-512" hashValue="zrWIz/3JoRLxbRmitWBB5sItWh9WyD6deLBvWGkkt6aZYkLoavLJJc/X0fHHlFQQSk2CJm6Abq5YAELqM5BySw==" saltValue="qg6OSpmWBWOuLTWv4CO+H7g5tkbS4WWofAgd8HlvV8xqGClsGqF0/w0Z5glxodj/9Xt2V75MblHEsLVPg8qETw==" spinCount="100000" sheet="1" objects="1" scenarios="1" formatColumns="0" formatRows="0" autoFilter="0"/>
  <autoFilter ref="C73:K79" xr:uid="{00000000-0009-0000-0000-000001000000}"/>
  <mergeCells count="6">
    <mergeCell ref="L2:V2"/>
    <mergeCell ref="E7:H7"/>
    <mergeCell ref="E16:H16"/>
    <mergeCell ref="E25:H25"/>
    <mergeCell ref="E46:H46"/>
    <mergeCell ref="E66:H6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- - Pravidelná servisní p...</vt:lpstr>
      <vt:lpstr>'- - Pravidelná servisní p...'!Názvy_tisku</vt:lpstr>
      <vt:lpstr>'Rekapitulace stavby'!Názvy_tisku</vt:lpstr>
      <vt:lpstr>'- - Pravidelná servisní p...'!Oblast_tisku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Tichý Lukáš, DiS.</dc:creator>
  <cp:lastModifiedBy>Měřínská Aneta</cp:lastModifiedBy>
  <dcterms:created xsi:type="dcterms:W3CDTF">2025-06-08T08:29:37Z</dcterms:created>
  <dcterms:modified xsi:type="dcterms:W3CDTF">2025-06-16T12:09:13Z</dcterms:modified>
</cp:coreProperties>
</file>